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20490" windowHeight="8655" activeTab="1"/>
  </bookViews>
  <sheets>
    <sheet name="Perhitungan CPPD 2024 BKPP" sheetId="1" r:id="rId1"/>
    <sheet name="Perhitungan CPPD 2023" sheetId="3" r:id="rId2"/>
    <sheet name="Sheet1" sheetId="2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2" i="3" l="1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R20" i="3"/>
  <c r="Q20" i="3"/>
  <c r="P20" i="3"/>
  <c r="O20" i="3"/>
  <c r="N20" i="3"/>
  <c r="M20" i="3"/>
  <c r="L20" i="3"/>
  <c r="K20" i="3"/>
  <c r="J20" i="3"/>
  <c r="I20" i="3"/>
  <c r="G20" i="3"/>
  <c r="P19" i="3"/>
  <c r="M19" i="3"/>
  <c r="L19" i="3"/>
  <c r="K19" i="3"/>
  <c r="P18" i="3"/>
  <c r="M18" i="3"/>
  <c r="L18" i="3"/>
  <c r="K18" i="3"/>
  <c r="P17" i="3"/>
  <c r="M17" i="3"/>
  <c r="L17" i="3"/>
  <c r="K17" i="3"/>
  <c r="P16" i="3"/>
  <c r="M16" i="3"/>
  <c r="L16" i="3"/>
  <c r="K16" i="3"/>
  <c r="P15" i="3"/>
  <c r="M15" i="3"/>
  <c r="L15" i="3"/>
  <c r="K15" i="3"/>
  <c r="P14" i="3"/>
  <c r="M14" i="3"/>
  <c r="L14" i="3"/>
  <c r="K14" i="3"/>
  <c r="P13" i="3"/>
  <c r="M13" i="3"/>
  <c r="L13" i="3"/>
  <c r="K13" i="3"/>
  <c r="P12" i="3"/>
  <c r="M12" i="3"/>
  <c r="L12" i="3"/>
  <c r="K12" i="3"/>
  <c r="P11" i="3"/>
  <c r="M11" i="3"/>
  <c r="L11" i="3"/>
  <c r="K11" i="3"/>
  <c r="P10" i="3"/>
  <c r="M10" i="3"/>
  <c r="L10" i="3"/>
  <c r="K10" i="3"/>
  <c r="P9" i="3"/>
  <c r="M9" i="3"/>
  <c r="L9" i="3"/>
  <c r="K9" i="3"/>
  <c r="P8" i="3"/>
  <c r="M8" i="3"/>
  <c r="L8" i="3"/>
  <c r="K8" i="3"/>
  <c r="P7" i="3"/>
  <c r="M7" i="3"/>
  <c r="L7" i="3"/>
  <c r="K7" i="3"/>
  <c r="P6" i="3"/>
  <c r="M6" i="3"/>
  <c r="L6" i="3"/>
  <c r="K6" i="3"/>
  <c r="P5" i="3"/>
  <c r="M5" i="3"/>
  <c r="L5" i="3"/>
  <c r="K5" i="3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Q20" i="1"/>
  <c r="P20" i="1"/>
  <c r="O20" i="1"/>
  <c r="N20" i="1"/>
  <c r="M20" i="1"/>
  <c r="L20" i="1"/>
  <c r="K20" i="1"/>
  <c r="J20" i="1"/>
  <c r="I20" i="1"/>
  <c r="G20" i="1"/>
  <c r="P19" i="1"/>
  <c r="M19" i="1"/>
  <c r="L19" i="1"/>
  <c r="K19" i="1"/>
  <c r="P18" i="1"/>
  <c r="M18" i="1"/>
  <c r="L18" i="1"/>
  <c r="K18" i="1"/>
  <c r="P17" i="1"/>
  <c r="M17" i="1"/>
  <c r="L17" i="1"/>
  <c r="K17" i="1"/>
  <c r="P16" i="1"/>
  <c r="M16" i="1"/>
  <c r="L16" i="1"/>
  <c r="K16" i="1"/>
  <c r="P15" i="1"/>
  <c r="M15" i="1"/>
  <c r="L15" i="1"/>
  <c r="K15" i="1"/>
  <c r="P14" i="1"/>
  <c r="M14" i="1"/>
  <c r="L14" i="1"/>
  <c r="K14" i="1"/>
  <c r="P13" i="1"/>
  <c r="M13" i="1"/>
  <c r="L13" i="1"/>
  <c r="K13" i="1"/>
  <c r="P12" i="1"/>
  <c r="M12" i="1"/>
  <c r="L12" i="1"/>
  <c r="K12" i="1"/>
  <c r="P11" i="1"/>
  <c r="M11" i="1"/>
  <c r="L11" i="1"/>
  <c r="K11" i="1"/>
  <c r="P10" i="1"/>
  <c r="M10" i="1"/>
  <c r="L10" i="1"/>
  <c r="K10" i="1"/>
  <c r="P9" i="1"/>
  <c r="M9" i="1"/>
  <c r="L9" i="1"/>
  <c r="K9" i="1"/>
  <c r="P8" i="1"/>
  <c r="M8" i="1"/>
  <c r="L8" i="1"/>
  <c r="K8" i="1"/>
  <c r="P7" i="1"/>
  <c r="M7" i="1"/>
  <c r="L7" i="1"/>
  <c r="K7" i="1"/>
  <c r="P6" i="1"/>
  <c r="M6" i="1"/>
  <c r="L6" i="1"/>
  <c r="K6" i="1"/>
  <c r="P5" i="1"/>
  <c r="M5" i="1"/>
  <c r="L5" i="1"/>
  <c r="K5" i="1"/>
</calcChain>
</file>

<file path=xl/sharedStrings.xml><?xml version="1.0" encoding="utf-8"?>
<sst xmlns="http://schemas.openxmlformats.org/spreadsheetml/2006/main" count="118" uniqueCount="56">
  <si>
    <t>satuan ton</t>
  </si>
  <si>
    <t>No</t>
  </si>
  <si>
    <t>Kabupaten</t>
  </si>
  <si>
    <t>% bencana</t>
  </si>
  <si>
    <t>% prevalensi</t>
  </si>
  <si>
    <t>IRBI</t>
  </si>
  <si>
    <t>jmlh penduduk</t>
  </si>
  <si>
    <t>konsumsi</t>
  </si>
  <si>
    <t>Anggaran</t>
  </si>
  <si>
    <t>Produksi</t>
  </si>
  <si>
    <t>Proporsi Anggaran</t>
  </si>
  <si>
    <t>Proporsi Produksi</t>
  </si>
  <si>
    <t>DDCBD</t>
  </si>
  <si>
    <t>CBD</t>
  </si>
  <si>
    <t>CBPP</t>
  </si>
  <si>
    <t>CBPK</t>
  </si>
  <si>
    <t xml:space="preserve">CBPD </t>
  </si>
  <si>
    <t>Bolaang Mongondow</t>
  </si>
  <si>
    <t>Minahasa</t>
  </si>
  <si>
    <t>Kepulauan Sangihe</t>
  </si>
  <si>
    <t>Kepulauan Talaud</t>
  </si>
  <si>
    <t>Minahasa Selatan</t>
  </si>
  <si>
    <t>N</t>
  </si>
  <si>
    <t>Minahasa Utara</t>
  </si>
  <si>
    <t>Bolaang Mongondow Utara</t>
  </si>
  <si>
    <t>Siau Tagulandang Biaro</t>
  </si>
  <si>
    <t>Minahasa Tenggara</t>
  </si>
  <si>
    <t>Bolaang Mongondow Selatan</t>
  </si>
  <si>
    <t>Bolaang Mongondow Timur</t>
  </si>
  <si>
    <t>Kota Manado</t>
  </si>
  <si>
    <t>Kota Bitung</t>
  </si>
  <si>
    <t>Kota Tomohon</t>
  </si>
  <si>
    <t>Kota Kotamobagu</t>
  </si>
  <si>
    <t>Sulawesi Utara</t>
  </si>
  <si>
    <t>Ton</t>
  </si>
  <si>
    <t xml:space="preserve">No. </t>
  </si>
  <si>
    <t>Kabupaten/Kota</t>
  </si>
  <si>
    <t>Konsumsi Beras gram Per hari</t>
  </si>
  <si>
    <t>Konsumsi Beras Kg Per Tahun</t>
  </si>
  <si>
    <t>Konsumsi Beras Ton  Per Tahun</t>
  </si>
  <si>
    <t>Provinsi</t>
  </si>
  <si>
    <t>Kab. Kep. Sangihe</t>
  </si>
  <si>
    <t>Kab. Kep. Talaud</t>
  </si>
  <si>
    <t>Kab. Kep. Sitaro</t>
  </si>
  <si>
    <t>Kab. Minahasa</t>
  </si>
  <si>
    <t>Kab. Minahasa Tenggara</t>
  </si>
  <si>
    <t>Kab. Minahasa Selatan</t>
  </si>
  <si>
    <t>Kab. Minahasa Utara</t>
  </si>
  <si>
    <t>Kab. Bolaang Mongondow</t>
  </si>
  <si>
    <t>Kab. Bolaang Mongondow Utara</t>
  </si>
  <si>
    <t>Kab. Bolaang Mongondow Selatan</t>
  </si>
  <si>
    <t>Kab. Bolaang Mongondow Timur</t>
  </si>
  <si>
    <t>*Ket : Berdasarkan Data Susenas Tahun 2022 dan diolah menggunakan Aplikasi Harmonisasi Analisis Pola Pangan Harapan Tahun 2022</t>
  </si>
  <si>
    <t>Diolah Bidang Konsumsi Dinas Ketapang Provinsi Sulut</t>
  </si>
  <si>
    <t xml:space="preserve">PERHITUNGAN IDEAL STOK CPPD BERDASARKAN PERBADAN 15 TAHUN 2023 </t>
  </si>
  <si>
    <t>bps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</si>
</sst>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#,##0.0000"/>
    <numFmt numFmtId="165" formatCode="_(* #,##0.0000_);_(* \(#,##0.0000\);_(* &quot;-&quot;??.00_);_(@_)"/>
    <numFmt numFmtId="166" formatCode="0.0"/>
    <numFmt numFmtId="167" formatCode="#,##0.00000"/>
    <numFmt numFmtId="168" formatCode="0.000"/>
  </numFmts>
  <fonts count="11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name val="Calibri"/>
      <charset val="134"/>
      <scheme val="minor"/>
    </font>
    <font>
      <sz val="11"/>
      <name val="Calibri"/>
      <charset val="134"/>
      <scheme val="minor"/>
    </font>
    <font>
      <i/>
      <sz val="10"/>
      <color theme="1"/>
      <name val="Calibri"/>
      <charset val="134"/>
      <scheme val="minor"/>
    </font>
    <font>
      <i/>
      <sz val="9"/>
      <color theme="1"/>
      <name val="Calibri"/>
      <charset val="134"/>
      <scheme val="minor"/>
    </font>
    <font>
      <b/>
      <sz val="11"/>
      <color theme="0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206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>
      <alignment vertical="center"/>
    </xf>
  </cellStyleXfs>
  <cellXfs count="39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4" fontId="0" fillId="0" borderId="1" xfId="0" applyNumberFormat="1" applyFont="1" applyBorder="1"/>
    <xf numFmtId="4" fontId="0" fillId="3" borderId="1" xfId="0" applyNumberFormat="1" applyFont="1" applyFill="1" applyBorder="1"/>
    <xf numFmtId="164" fontId="0" fillId="3" borderId="1" xfId="0" applyNumberFormat="1" applyFont="1" applyFill="1" applyBorder="1"/>
    <xf numFmtId="4" fontId="1" fillId="0" borderId="1" xfId="0" applyNumberFormat="1" applyFont="1" applyBorder="1"/>
    <xf numFmtId="4" fontId="1" fillId="3" borderId="1" xfId="0" applyNumberFormat="1" applyFont="1" applyFill="1" applyBorder="1"/>
    <xf numFmtId="4" fontId="1" fillId="4" borderId="1" xfId="0" applyNumberFormat="1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/>
    <xf numFmtId="165" fontId="4" fillId="5" borderId="1" xfId="1" applyNumberFormat="1" applyFont="1" applyFill="1" applyBorder="1" applyAlignment="1"/>
    <xf numFmtId="0" fontId="2" fillId="0" borderId="1" xfId="0" applyFont="1" applyFill="1" applyBorder="1" applyAlignment="1"/>
    <xf numFmtId="165" fontId="0" fillId="3" borderId="1" xfId="1" applyNumberFormat="1" applyFont="1" applyFill="1" applyBorder="1" applyAlignment="1"/>
    <xf numFmtId="166" fontId="2" fillId="0" borderId="1" xfId="0" applyNumberFormat="1" applyFont="1" applyFill="1" applyBorder="1" applyAlignment="1"/>
    <xf numFmtId="0" fontId="2" fillId="0" borderId="0" xfId="0" applyFont="1" applyFill="1" applyAlignment="1"/>
    <xf numFmtId="0" fontId="6" fillId="0" borderId="0" xfId="0" applyFont="1"/>
    <xf numFmtId="4" fontId="4" fillId="0" borderId="1" xfId="0" applyNumberFormat="1" applyFont="1" applyBorder="1"/>
    <xf numFmtId="4" fontId="7" fillId="6" borderId="1" xfId="0" applyNumberFormat="1" applyFont="1" applyFill="1" applyBorder="1"/>
    <xf numFmtId="4" fontId="0" fillId="0" borderId="0" xfId="0" applyNumberFormat="1"/>
    <xf numFmtId="167" fontId="7" fillId="6" borderId="1" xfId="0" applyNumberFormat="1" applyFont="1" applyFill="1" applyBorder="1"/>
    <xf numFmtId="167" fontId="1" fillId="0" borderId="0" xfId="0" applyNumberFormat="1" applyFont="1"/>
    <xf numFmtId="43" fontId="2" fillId="3" borderId="1" xfId="1" applyFont="1" applyFill="1" applyBorder="1" applyAlignment="1"/>
    <xf numFmtId="168" fontId="0" fillId="0" borderId="0" xfId="0" applyNumberFormat="1"/>
    <xf numFmtId="0" fontId="1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Fill="1" applyAlignment="1">
      <alignment horizontal="left" wrapText="1"/>
    </xf>
    <xf numFmtId="0" fontId="1" fillId="0" borderId="0" xfId="0" applyFont="1" applyAlignment="1">
      <alignment horizontal="center"/>
    </xf>
    <xf numFmtId="0" fontId="9" fillId="0" borderId="1" xfId="0" applyFont="1" applyBorder="1"/>
    <xf numFmtId="4" fontId="9" fillId="0" borderId="1" xfId="0" applyNumberFormat="1" applyFont="1" applyBorder="1"/>
    <xf numFmtId="0" fontId="10" fillId="0" borderId="1" xfId="0" applyFont="1" applyBorder="1"/>
    <xf numFmtId="4" fontId="9" fillId="3" borderId="1" xfId="0" applyNumberFormat="1" applyFont="1" applyFill="1" applyBorder="1"/>
    <xf numFmtId="164" fontId="9" fillId="3" borderId="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002"/>
  <sheetViews>
    <sheetView workbookViewId="0">
      <selection activeCell="J13" sqref="J13"/>
    </sheetView>
  </sheetViews>
  <sheetFormatPr defaultColWidth="14.42578125" defaultRowHeight="15" customHeight="1"/>
  <cols>
    <col min="1" max="1" width="2.42578125" customWidth="1"/>
    <col min="2" max="2" width="4.5703125" customWidth="1"/>
    <col min="3" max="3" width="25.140625" customWidth="1"/>
    <col min="4" max="4" width="9" customWidth="1"/>
    <col min="5" max="5" width="11" customWidth="1"/>
    <col min="6" max="6" width="9.85546875" customWidth="1"/>
    <col min="7" max="7" width="15" customWidth="1"/>
    <col min="8" max="8" width="9.7109375" customWidth="1"/>
    <col min="9" max="9" width="10.7109375" customWidth="1"/>
    <col min="10" max="10" width="10" customWidth="1"/>
    <col min="11" max="11" width="10.85546875" customWidth="1"/>
    <col min="12" max="12" width="8.5703125" customWidth="1"/>
    <col min="13" max="13" width="9.5703125" customWidth="1"/>
    <col min="14" max="14" width="9" customWidth="1"/>
    <col min="15" max="15" width="8.42578125" customWidth="1"/>
    <col min="16" max="16" width="10.28515625" customWidth="1"/>
    <col min="17" max="24" width="8.5703125" customWidth="1"/>
  </cols>
  <sheetData>
    <row r="2" spans="1:17" ht="15" customHeight="1">
      <c r="A2" s="33" t="s">
        <v>54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17" ht="15" customHeight="1">
      <c r="H3" s="4" t="s">
        <v>0</v>
      </c>
    </row>
    <row r="4" spans="1:17" s="1" customFormat="1" ht="42" customHeight="1"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6" t="s">
        <v>7</v>
      </c>
      <c r="I4" s="5" t="s">
        <v>8</v>
      </c>
      <c r="J4" s="6" t="s">
        <v>9</v>
      </c>
      <c r="K4" s="5" t="s">
        <v>10</v>
      </c>
      <c r="L4" s="5" t="s">
        <v>11</v>
      </c>
      <c r="M4" s="5" t="s">
        <v>12</v>
      </c>
      <c r="N4" s="5" t="s">
        <v>13</v>
      </c>
      <c r="O4" s="5" t="s">
        <v>14</v>
      </c>
      <c r="P4" s="5" t="s">
        <v>15</v>
      </c>
      <c r="Q4" s="5" t="s">
        <v>16</v>
      </c>
    </row>
    <row r="5" spans="1:17">
      <c r="B5" s="34">
        <v>1</v>
      </c>
      <c r="C5" s="34" t="s">
        <v>17</v>
      </c>
      <c r="D5" s="35">
        <v>0.26732673267326701</v>
      </c>
      <c r="E5" s="35">
        <v>6.8215183910377702E-2</v>
      </c>
      <c r="F5" s="35">
        <v>0.66666666666666696</v>
      </c>
      <c r="G5" s="35">
        <v>252648</v>
      </c>
      <c r="H5" s="35">
        <v>9.6304000000000001E-2</v>
      </c>
      <c r="I5" s="35">
        <v>640.45000000000005</v>
      </c>
      <c r="J5" s="35">
        <v>74449.759999999995</v>
      </c>
      <c r="K5" s="35">
        <f>I5/$I$20</f>
        <v>6.0455571361550699E-2</v>
      </c>
      <c r="L5" s="35">
        <f t="shared" ref="L5:L19" si="0">J5/$J$20</f>
        <v>0.57423878599435996</v>
      </c>
      <c r="M5" s="35">
        <f>(D5+E5)*F5*G5*H5</f>
        <v>5442.71648783816</v>
      </c>
      <c r="N5" s="36"/>
      <c r="O5" s="36"/>
      <c r="P5" s="35">
        <f>(K5+L5)/2*75%*$N$20</f>
        <v>103.88740744886999</v>
      </c>
      <c r="Q5" s="8"/>
    </row>
    <row r="6" spans="1:17">
      <c r="B6" s="7">
        <v>2</v>
      </c>
      <c r="C6" s="7" t="s">
        <v>18</v>
      </c>
      <c r="D6" s="8">
        <v>0.38888888888888901</v>
      </c>
      <c r="E6" s="8">
        <v>5.3842220358068203E-2</v>
      </c>
      <c r="F6" s="8">
        <v>1</v>
      </c>
      <c r="G6" s="8">
        <v>350317</v>
      </c>
      <c r="H6" s="8">
        <v>9.0324000000000002E-2</v>
      </c>
      <c r="I6" s="8">
        <v>1153.96</v>
      </c>
      <c r="J6" s="8">
        <v>19556.150000000001</v>
      </c>
      <c r="K6" s="8">
        <f t="shared" ref="K6:K19" si="1">I6/$I$20</f>
        <v>0.108928583228004</v>
      </c>
      <c r="L6" s="8">
        <f t="shared" si="0"/>
        <v>0.150838630436466</v>
      </c>
      <c r="M6" s="8">
        <f t="shared" ref="M6:M19" si="2">(D6+E6)*F6*G6*H6</f>
        <v>14008.9122396413</v>
      </c>
      <c r="N6" s="23"/>
      <c r="O6" s="23"/>
      <c r="P6" s="8">
        <f t="shared" ref="P6:P19" si="3">(K6+L6)/2*75%*$N$20</f>
        <v>42.518957439990999</v>
      </c>
      <c r="Q6" s="8"/>
    </row>
    <row r="7" spans="1:17">
      <c r="B7" s="7">
        <v>3</v>
      </c>
      <c r="C7" s="7" t="s">
        <v>19</v>
      </c>
      <c r="D7" s="8">
        <v>0.419161676646707</v>
      </c>
      <c r="E7" s="8">
        <v>9.2878053128013699E-2</v>
      </c>
      <c r="F7" s="8">
        <v>0.66666666666666696</v>
      </c>
      <c r="G7" s="8">
        <v>140165</v>
      </c>
      <c r="H7" s="8">
        <v>8.3407999999999996E-2</v>
      </c>
      <c r="I7" s="8">
        <v>581.95000000000005</v>
      </c>
      <c r="J7" s="8">
        <v>0</v>
      </c>
      <c r="K7" s="8">
        <f t="shared" si="1"/>
        <v>5.4933437042477003E-2</v>
      </c>
      <c r="L7" s="8">
        <f t="shared" si="0"/>
        <v>0</v>
      </c>
      <c r="M7" s="8">
        <f t="shared" si="2"/>
        <v>3990.7974826405698</v>
      </c>
      <c r="N7" s="23"/>
      <c r="O7" s="23"/>
      <c r="P7" s="8">
        <f t="shared" si="3"/>
        <v>8.9915599381931397</v>
      </c>
      <c r="Q7" s="8"/>
    </row>
    <row r="8" spans="1:17">
      <c r="B8" s="7">
        <v>4</v>
      </c>
      <c r="C8" s="7" t="s">
        <v>20</v>
      </c>
      <c r="D8" s="8">
        <v>0.86274509803921595</v>
      </c>
      <c r="E8" s="8">
        <v>6.8501658091123394E-2</v>
      </c>
      <c r="F8" s="8">
        <v>0.66666666666666696</v>
      </c>
      <c r="G8" s="8">
        <v>95545</v>
      </c>
      <c r="H8" s="8">
        <v>8.5540000000000005E-2</v>
      </c>
      <c r="I8" s="8">
        <v>859.9</v>
      </c>
      <c r="J8" s="8">
        <v>0</v>
      </c>
      <c r="K8" s="8">
        <f t="shared" si="1"/>
        <v>8.1170654717460197E-2</v>
      </c>
      <c r="L8" s="8">
        <f t="shared" si="0"/>
        <v>0</v>
      </c>
      <c r="M8" s="8">
        <f t="shared" si="2"/>
        <v>5074.0030574933699</v>
      </c>
      <c r="N8" s="23"/>
      <c r="O8" s="23"/>
      <c r="P8" s="8">
        <f t="shared" si="3"/>
        <v>13.2860939786103</v>
      </c>
      <c r="Q8" s="8"/>
    </row>
    <row r="9" spans="1:17">
      <c r="B9" s="7">
        <v>5</v>
      </c>
      <c r="C9" s="7" t="s">
        <v>21</v>
      </c>
      <c r="D9" s="8">
        <v>0.33707865168539303</v>
      </c>
      <c r="E9" s="8">
        <v>9.65923606126326E-2</v>
      </c>
      <c r="F9" s="8">
        <v>0.66666666666666696</v>
      </c>
      <c r="G9" s="8">
        <v>241680</v>
      </c>
      <c r="H9" s="8">
        <v>0.10134799999999999</v>
      </c>
      <c r="I9" s="8">
        <v>789.68</v>
      </c>
      <c r="J9" s="8" t="s">
        <v>22</v>
      </c>
      <c r="K9" s="8">
        <f t="shared" si="1"/>
        <v>7.4542205625402994E-2</v>
      </c>
      <c r="L9" s="8" t="e">
        <f t="shared" si="0"/>
        <v>#VALUE!</v>
      </c>
      <c r="M9" s="8">
        <f t="shared" si="2"/>
        <v>7081.4962532257596</v>
      </c>
      <c r="N9" s="23"/>
      <c r="O9" s="23"/>
      <c r="P9" s="8" t="e">
        <f t="shared" si="3"/>
        <v>#VALUE!</v>
      </c>
      <c r="Q9" s="8"/>
    </row>
    <row r="10" spans="1:17">
      <c r="B10" s="7">
        <v>6</v>
      </c>
      <c r="C10" s="7" t="s">
        <v>23</v>
      </c>
      <c r="D10" s="8">
        <v>0.25954198473282403</v>
      </c>
      <c r="E10" s="8">
        <v>6.8716327703070401E-2</v>
      </c>
      <c r="F10" s="8">
        <v>0.66666666666666696</v>
      </c>
      <c r="G10" s="8">
        <v>229368</v>
      </c>
      <c r="H10" s="8">
        <v>9.1312000000000004E-2</v>
      </c>
      <c r="I10" s="8">
        <v>883.49</v>
      </c>
      <c r="J10" s="8">
        <v>3094.33</v>
      </c>
      <c r="K10" s="8">
        <f t="shared" si="1"/>
        <v>8.3397443582194405E-2</v>
      </c>
      <c r="L10" s="8">
        <f t="shared" si="0"/>
        <v>2.3866890943180001E-2</v>
      </c>
      <c r="M10" s="8">
        <f t="shared" si="2"/>
        <v>4583.3725176211901</v>
      </c>
      <c r="N10" s="23"/>
      <c r="O10" s="23"/>
      <c r="P10" s="8">
        <f t="shared" si="3"/>
        <v>17.557133597330299</v>
      </c>
      <c r="Q10" s="8"/>
    </row>
    <row r="11" spans="1:17">
      <c r="B11" s="7">
        <v>7</v>
      </c>
      <c r="C11" s="7" t="s">
        <v>24</v>
      </c>
      <c r="D11" s="8">
        <v>0.73831775700934599</v>
      </c>
      <c r="E11" s="8">
        <v>7.3464627335892901E-2</v>
      </c>
      <c r="F11" s="8">
        <v>0.66666666666666696</v>
      </c>
      <c r="G11" s="8">
        <v>84543</v>
      </c>
      <c r="H11" s="8">
        <v>9.9528000000000005E-2</v>
      </c>
      <c r="I11" s="8">
        <v>593.45000000000005</v>
      </c>
      <c r="J11" s="8">
        <v>10132.39</v>
      </c>
      <c r="K11" s="8">
        <f t="shared" si="1"/>
        <v>5.6018984814602601E-2</v>
      </c>
      <c r="L11" s="8">
        <f t="shared" si="0"/>
        <v>7.8152183873008998E-2</v>
      </c>
      <c r="M11" s="8">
        <f t="shared" si="2"/>
        <v>4553.7721382783002</v>
      </c>
      <c r="N11" s="23"/>
      <c r="O11" s="23"/>
      <c r="P11" s="8">
        <f t="shared" si="3"/>
        <v>21.961271134359102</v>
      </c>
      <c r="Q11" s="8"/>
    </row>
    <row r="12" spans="1:17">
      <c r="B12" s="7">
        <v>8</v>
      </c>
      <c r="C12" s="7" t="s">
        <v>25</v>
      </c>
      <c r="D12" s="8">
        <v>0.27956989247311798</v>
      </c>
      <c r="E12" s="8">
        <v>8.2264074732985207E-2</v>
      </c>
      <c r="F12" s="8">
        <v>0.66666666666666696</v>
      </c>
      <c r="G12" s="8">
        <v>72517</v>
      </c>
      <c r="H12" s="8">
        <v>9.3079999999999996E-2</v>
      </c>
      <c r="I12" s="8">
        <v>434.82</v>
      </c>
      <c r="J12" s="8">
        <v>0</v>
      </c>
      <c r="K12" s="8">
        <f t="shared" si="1"/>
        <v>4.1045033241360697E-2</v>
      </c>
      <c r="L12" s="8">
        <f t="shared" si="0"/>
        <v>0</v>
      </c>
      <c r="M12" s="8">
        <f t="shared" si="2"/>
        <v>1628.22447499553</v>
      </c>
      <c r="N12" s="23"/>
      <c r="O12" s="23"/>
      <c r="P12" s="8">
        <f t="shared" si="3"/>
        <v>6.7182921081280904</v>
      </c>
      <c r="Q12" s="8"/>
    </row>
    <row r="13" spans="1:17">
      <c r="B13" s="7">
        <v>9</v>
      </c>
      <c r="C13" s="7" t="s">
        <v>26</v>
      </c>
      <c r="D13" s="8">
        <v>6.9444444444444406E-2</v>
      </c>
      <c r="E13" s="8">
        <v>8.1131550370621905E-2</v>
      </c>
      <c r="F13" s="8">
        <v>1</v>
      </c>
      <c r="G13" s="8">
        <v>118023</v>
      </c>
      <c r="H13" s="8">
        <v>9.9372000000000002E-2</v>
      </c>
      <c r="I13" s="8">
        <v>561.17999999999995</v>
      </c>
      <c r="J13" s="8">
        <v>4133.3100000000004</v>
      </c>
      <c r="K13" s="8">
        <f t="shared" si="1"/>
        <v>5.2972843370559797E-2</v>
      </c>
      <c r="L13" s="8">
        <f t="shared" si="0"/>
        <v>3.18806523558752E-2</v>
      </c>
      <c r="M13" s="8">
        <f t="shared" si="2"/>
        <v>1765.9826051664099</v>
      </c>
      <c r="N13" s="23"/>
      <c r="O13" s="23"/>
      <c r="P13" s="8">
        <f t="shared" si="3"/>
        <v>13.888905079787699</v>
      </c>
      <c r="Q13" s="8"/>
    </row>
    <row r="14" spans="1:17">
      <c r="B14" s="7">
        <v>10</v>
      </c>
      <c r="C14" s="7" t="s">
        <v>27</v>
      </c>
      <c r="D14" s="8">
        <v>0.88888888888888895</v>
      </c>
      <c r="E14" s="8">
        <v>7.2776129702453202E-2</v>
      </c>
      <c r="F14" s="8">
        <v>0.66666666666666696</v>
      </c>
      <c r="G14" s="8">
        <v>71481</v>
      </c>
      <c r="H14" s="8">
        <v>9.6823999999999993E-2</v>
      </c>
      <c r="I14" s="8">
        <v>353.62</v>
      </c>
      <c r="J14" s="8">
        <v>4258.4399999999996</v>
      </c>
      <c r="K14" s="8">
        <f t="shared" si="1"/>
        <v>3.3380122015569599E-2</v>
      </c>
      <c r="L14" s="8">
        <f t="shared" si="0"/>
        <v>3.2845793133917701E-2</v>
      </c>
      <c r="M14" s="8">
        <f t="shared" si="2"/>
        <v>4437.1713406832396</v>
      </c>
      <c r="N14" s="23"/>
      <c r="O14" s="23"/>
      <c r="P14" s="8">
        <f t="shared" si="3"/>
        <v>10.8399240533204</v>
      </c>
      <c r="Q14" s="8"/>
    </row>
    <row r="15" spans="1:17">
      <c r="B15" s="7">
        <v>11</v>
      </c>
      <c r="C15" s="7" t="s">
        <v>28</v>
      </c>
      <c r="D15" s="8">
        <v>0.11111111111111099</v>
      </c>
      <c r="E15" s="8">
        <v>6.2833860061496299E-2</v>
      </c>
      <c r="F15" s="8">
        <v>0.66666666666666696</v>
      </c>
      <c r="G15" s="8">
        <v>92299</v>
      </c>
      <c r="H15" s="8">
        <v>0.106236</v>
      </c>
      <c r="I15" s="8">
        <v>346.41</v>
      </c>
      <c r="J15" s="8">
        <v>2153.15</v>
      </c>
      <c r="K15" s="8">
        <f t="shared" si="1"/>
        <v>3.26995307601761E-2</v>
      </c>
      <c r="L15" s="8">
        <f t="shared" si="0"/>
        <v>1.6607471159930599E-2</v>
      </c>
      <c r="M15" s="8">
        <f t="shared" si="2"/>
        <v>1137.0755588391</v>
      </c>
      <c r="N15" s="23"/>
      <c r="O15" s="23"/>
      <c r="P15" s="8">
        <f t="shared" si="3"/>
        <v>8.0706194078922806</v>
      </c>
      <c r="Q15" s="8"/>
    </row>
    <row r="16" spans="1:17">
      <c r="B16" s="7">
        <v>12</v>
      </c>
      <c r="C16" s="7" t="s">
        <v>29</v>
      </c>
      <c r="D16" s="8">
        <v>0.81609195402298895</v>
      </c>
      <c r="E16" s="8">
        <v>5.0056937666608202E-2</v>
      </c>
      <c r="F16" s="8">
        <v>0.66666666666666696</v>
      </c>
      <c r="G16" s="8">
        <v>454606</v>
      </c>
      <c r="H16" s="8">
        <v>9.0011999999999995E-2</v>
      </c>
      <c r="I16" s="8">
        <v>1493.72</v>
      </c>
      <c r="J16" s="8">
        <v>0</v>
      </c>
      <c r="K16" s="8">
        <f t="shared" si="1"/>
        <v>0.14100038418951599</v>
      </c>
      <c r="L16" s="8">
        <f t="shared" si="0"/>
        <v>0</v>
      </c>
      <c r="M16" s="8">
        <f t="shared" si="2"/>
        <v>23628.539035190901</v>
      </c>
      <c r="N16" s="23"/>
      <c r="O16" s="23"/>
      <c r="P16" s="8">
        <f t="shared" si="3"/>
        <v>23.079083960611499</v>
      </c>
      <c r="Q16" s="8"/>
    </row>
    <row r="17" spans="2:17">
      <c r="B17" s="7">
        <v>13</v>
      </c>
      <c r="C17" s="7" t="s">
        <v>30</v>
      </c>
      <c r="D17" s="8">
        <v>0.53623188405797095</v>
      </c>
      <c r="E17" s="8">
        <v>3.46274511286691E-2</v>
      </c>
      <c r="F17" s="8">
        <v>0.66666666666666696</v>
      </c>
      <c r="G17" s="8">
        <v>229795</v>
      </c>
      <c r="H17" s="8">
        <v>9.3495999999999996E-2</v>
      </c>
      <c r="I17" s="8">
        <v>876.76</v>
      </c>
      <c r="J17" s="8">
        <v>131.27000000000001</v>
      </c>
      <c r="K17" s="8">
        <f t="shared" si="1"/>
        <v>8.2762162146854806E-2</v>
      </c>
      <c r="L17" s="8">
        <f t="shared" si="0"/>
        <v>1.0124992402591999E-3</v>
      </c>
      <c r="M17" s="8">
        <f t="shared" si="2"/>
        <v>8176.5755562651902</v>
      </c>
      <c r="N17" s="23"/>
      <c r="O17" s="23"/>
      <c r="P17" s="8">
        <f t="shared" si="3"/>
        <v>13.7123203957111</v>
      </c>
      <c r="Q17" s="8"/>
    </row>
    <row r="18" spans="2:17">
      <c r="B18" s="7">
        <v>14</v>
      </c>
      <c r="C18" s="7" t="s">
        <v>31</v>
      </c>
      <c r="D18" s="8">
        <v>6.8181818181818205E-2</v>
      </c>
      <c r="E18" s="8">
        <v>3.24438013845572E-2</v>
      </c>
      <c r="F18" s="8">
        <v>0.66666666666666696</v>
      </c>
      <c r="G18" s="8">
        <v>101151</v>
      </c>
      <c r="H18" s="8">
        <v>9.9423999999999998E-2</v>
      </c>
      <c r="I18" s="8">
        <v>460.61</v>
      </c>
      <c r="J18" s="8">
        <v>1348.26</v>
      </c>
      <c r="K18" s="8">
        <f t="shared" si="1"/>
        <v>4.3479492114675403E-2</v>
      </c>
      <c r="L18" s="8">
        <f t="shared" si="0"/>
        <v>1.0399270402010099E-2</v>
      </c>
      <c r="M18" s="8">
        <f t="shared" si="2"/>
        <v>674.65030427870897</v>
      </c>
      <c r="N18" s="23"/>
      <c r="O18" s="23"/>
      <c r="P18" s="8">
        <f t="shared" si="3"/>
        <v>8.8189297565679308</v>
      </c>
      <c r="Q18" s="8"/>
    </row>
    <row r="19" spans="2:17">
      <c r="B19" s="7">
        <v>15</v>
      </c>
      <c r="C19" s="7" t="s">
        <v>32</v>
      </c>
      <c r="D19" s="8">
        <v>9.0909090909090898E-2</v>
      </c>
      <c r="E19" s="8">
        <v>5.5251249610749398E-2</v>
      </c>
      <c r="F19" s="8">
        <v>0.66666666666666696</v>
      </c>
      <c r="G19" s="8">
        <v>125405</v>
      </c>
      <c r="H19" s="8">
        <v>9.1104000000000004E-2</v>
      </c>
      <c r="I19" s="8">
        <v>563.73</v>
      </c>
      <c r="J19" s="8">
        <v>10392.42</v>
      </c>
      <c r="K19" s="8">
        <f t="shared" si="1"/>
        <v>5.3213551789596303E-2</v>
      </c>
      <c r="L19" s="8">
        <f t="shared" si="0"/>
        <v>8.0157822460992498E-2</v>
      </c>
      <c r="M19" s="8">
        <f t="shared" si="2"/>
        <v>1113.24456897556</v>
      </c>
      <c r="N19" s="23"/>
      <c r="O19" s="23"/>
      <c r="P19" s="8">
        <f t="shared" si="3"/>
        <v>21.830359980681202</v>
      </c>
      <c r="Q19" s="8"/>
    </row>
    <row r="20" spans="2:17" s="2" customFormat="1">
      <c r="B20" s="30" t="s">
        <v>33</v>
      </c>
      <c r="C20" s="31"/>
      <c r="D20" s="11"/>
      <c r="E20" s="11"/>
      <c r="F20" s="11"/>
      <c r="G20" s="11">
        <f>SUM(G5:G19)</f>
        <v>2659543</v>
      </c>
      <c r="H20" s="11"/>
      <c r="I20" s="11">
        <f>SUM(I5:I19)</f>
        <v>10593.73</v>
      </c>
      <c r="J20" s="11">
        <f>SUM(J5:J19)</f>
        <v>129649.48</v>
      </c>
      <c r="K20" s="11">
        <f>SUM(K5:K19)</f>
        <v>1</v>
      </c>
      <c r="L20" s="11" t="e">
        <f>SUM(L5:L19)</f>
        <v>#VALUE!</v>
      </c>
      <c r="M20" s="24">
        <f>SUM(M5:M19)</f>
        <v>87296.533621133407</v>
      </c>
      <c r="N20" s="24">
        <f>0.5%*M20</f>
        <v>436.48266810566702</v>
      </c>
      <c r="O20" s="24">
        <f>20%*N20</f>
        <v>87.296533621133406</v>
      </c>
      <c r="P20" s="24" t="e">
        <f>SUM(P5:P19)</f>
        <v>#VALUE!</v>
      </c>
      <c r="Q20" s="26">
        <f>(5%*N20)/1852</f>
        <v>1.17840893117081E-2</v>
      </c>
    </row>
    <row r="22" spans="2:17" ht="15" customHeight="1">
      <c r="L22" s="25"/>
    </row>
    <row r="23" spans="2:17" ht="15.75" customHeight="1"/>
    <row r="24" spans="2:17" ht="15.75" customHeight="1"/>
    <row r="25" spans="2:17" ht="15.75" customHeight="1">
      <c r="F25" t="s">
        <v>34</v>
      </c>
    </row>
    <row r="26" spans="2:17" ht="36.75" customHeight="1">
      <c r="B26" s="14" t="s">
        <v>35</v>
      </c>
      <c r="C26" s="14" t="s">
        <v>36</v>
      </c>
      <c r="D26" s="15" t="s">
        <v>37</v>
      </c>
      <c r="E26" s="15" t="s">
        <v>38</v>
      </c>
      <c r="F26" s="15" t="s">
        <v>39</v>
      </c>
    </row>
    <row r="27" spans="2:17" ht="15.75" customHeight="1">
      <c r="B27" s="18">
        <v>1</v>
      </c>
      <c r="C27" s="18" t="s">
        <v>40</v>
      </c>
      <c r="D27" s="18">
        <v>286.39999999999998</v>
      </c>
      <c r="E27" s="18">
        <v>104.5</v>
      </c>
      <c r="F27" s="28">
        <f>E27/1000</f>
        <v>0.1045</v>
      </c>
    </row>
    <row r="28" spans="2:17" ht="15.75" customHeight="1">
      <c r="B28" s="18">
        <v>2</v>
      </c>
      <c r="C28" s="18" t="s">
        <v>41</v>
      </c>
      <c r="D28" s="18">
        <v>250.5</v>
      </c>
      <c r="E28" s="18">
        <v>91.4</v>
      </c>
      <c r="F28" s="28">
        <f t="shared" ref="F28:F42" si="4">E28/1000</f>
        <v>9.1399999999999995E-2</v>
      </c>
    </row>
    <row r="29" spans="2:17" ht="15.75" customHeight="1">
      <c r="B29" s="18">
        <v>3</v>
      </c>
      <c r="C29" s="18" t="s">
        <v>42</v>
      </c>
      <c r="D29" s="18">
        <v>249.6</v>
      </c>
      <c r="E29" s="18">
        <v>91.1</v>
      </c>
      <c r="F29" s="28">
        <f t="shared" si="4"/>
        <v>9.11E-2</v>
      </c>
    </row>
    <row r="30" spans="2:17" ht="15.75" customHeight="1">
      <c r="B30" s="18">
        <v>4</v>
      </c>
      <c r="C30" s="18" t="s">
        <v>43</v>
      </c>
      <c r="D30" s="18">
        <v>274.89999999999998</v>
      </c>
      <c r="E30" s="18">
        <v>100.3</v>
      </c>
      <c r="F30" s="28">
        <f t="shared" si="4"/>
        <v>0.1003</v>
      </c>
    </row>
    <row r="31" spans="2:17" ht="15.75" customHeight="1">
      <c r="B31" s="18">
        <v>5</v>
      </c>
      <c r="C31" s="18" t="s">
        <v>44</v>
      </c>
      <c r="D31" s="18">
        <v>287.7</v>
      </c>
      <c r="E31" s="20">
        <v>105</v>
      </c>
      <c r="F31" s="28">
        <f t="shared" si="4"/>
        <v>0.105</v>
      </c>
    </row>
    <row r="32" spans="2:17" ht="15.75" customHeight="1">
      <c r="B32" s="18">
        <v>6</v>
      </c>
      <c r="C32" s="18" t="s">
        <v>45</v>
      </c>
      <c r="D32" s="18">
        <v>290.5</v>
      </c>
      <c r="E32" s="20">
        <v>106</v>
      </c>
      <c r="F32" s="28">
        <f t="shared" si="4"/>
        <v>0.106</v>
      </c>
    </row>
    <row r="33" spans="2:6" ht="15.75" customHeight="1">
      <c r="B33" s="18">
        <v>7</v>
      </c>
      <c r="C33" s="18" t="s">
        <v>46</v>
      </c>
      <c r="D33" s="18">
        <v>300.39999999999998</v>
      </c>
      <c r="E33" s="18">
        <v>109.6</v>
      </c>
      <c r="F33" s="28">
        <f t="shared" si="4"/>
        <v>0.1096</v>
      </c>
    </row>
    <row r="34" spans="2:6" ht="15.75" customHeight="1">
      <c r="B34" s="18">
        <v>8</v>
      </c>
      <c r="C34" s="18" t="s">
        <v>47</v>
      </c>
      <c r="D34" s="18">
        <v>274.60000000000002</v>
      </c>
      <c r="E34" s="18">
        <v>100.2</v>
      </c>
      <c r="F34" s="28">
        <f t="shared" si="4"/>
        <v>0.1002</v>
      </c>
    </row>
    <row r="35" spans="2:6" ht="15.75" customHeight="1">
      <c r="B35" s="18">
        <v>9</v>
      </c>
      <c r="C35" s="18" t="s">
        <v>48</v>
      </c>
      <c r="D35" s="18">
        <v>286.10000000000002</v>
      </c>
      <c r="E35" s="18">
        <v>104.4</v>
      </c>
      <c r="F35" s="28">
        <f t="shared" si="4"/>
        <v>0.10440000000000001</v>
      </c>
    </row>
    <row r="36" spans="2:6" ht="15.75" customHeight="1">
      <c r="B36" s="18">
        <v>10</v>
      </c>
      <c r="C36" s="18" t="s">
        <v>49</v>
      </c>
      <c r="D36" s="18">
        <v>307.5</v>
      </c>
      <c r="E36" s="18">
        <v>112.3</v>
      </c>
      <c r="F36" s="28">
        <f t="shared" si="4"/>
        <v>0.1123</v>
      </c>
    </row>
    <row r="37" spans="2:6" ht="15.75" customHeight="1">
      <c r="B37" s="18">
        <v>11</v>
      </c>
      <c r="C37" s="18" t="s">
        <v>50</v>
      </c>
      <c r="D37" s="18">
        <v>289.5</v>
      </c>
      <c r="E37" s="18">
        <v>105.7</v>
      </c>
      <c r="F37" s="28">
        <f t="shared" si="4"/>
        <v>0.1057</v>
      </c>
    </row>
    <row r="38" spans="2:6" ht="15.75" customHeight="1">
      <c r="B38" s="18">
        <v>12</v>
      </c>
      <c r="C38" s="18" t="s">
        <v>51</v>
      </c>
      <c r="D38" s="18">
        <v>315.5</v>
      </c>
      <c r="E38" s="18">
        <v>115.1</v>
      </c>
      <c r="F38" s="28">
        <f t="shared" si="4"/>
        <v>0.11509999999999999</v>
      </c>
    </row>
    <row r="39" spans="2:6" ht="15.75" customHeight="1">
      <c r="B39" s="18">
        <v>13</v>
      </c>
      <c r="C39" s="18" t="s">
        <v>31</v>
      </c>
      <c r="D39" s="18">
        <v>311.7</v>
      </c>
      <c r="E39" s="18">
        <v>113.8</v>
      </c>
      <c r="F39" s="28">
        <f t="shared" si="4"/>
        <v>0.1138</v>
      </c>
    </row>
    <row r="40" spans="2:6" ht="15.75" customHeight="1">
      <c r="B40" s="18">
        <v>14</v>
      </c>
      <c r="C40" s="18" t="s">
        <v>30</v>
      </c>
      <c r="D40" s="18">
        <v>284.10000000000002</v>
      </c>
      <c r="E40" s="18">
        <v>103.7</v>
      </c>
      <c r="F40" s="28">
        <f t="shared" si="4"/>
        <v>0.1037</v>
      </c>
    </row>
    <row r="41" spans="2:6" ht="15.75" customHeight="1">
      <c r="B41" s="18">
        <v>15</v>
      </c>
      <c r="C41" s="18" t="s">
        <v>32</v>
      </c>
      <c r="D41" s="18">
        <v>282.2</v>
      </c>
      <c r="E41" s="20">
        <v>103</v>
      </c>
      <c r="F41" s="28">
        <f t="shared" si="4"/>
        <v>0.10299999999999999</v>
      </c>
    </row>
    <row r="42" spans="2:6" ht="15.75" customHeight="1">
      <c r="B42" s="18">
        <v>16</v>
      </c>
      <c r="C42" s="18" t="s">
        <v>29</v>
      </c>
      <c r="D42" s="18">
        <v>290.3</v>
      </c>
      <c r="E42" s="20">
        <v>106</v>
      </c>
      <c r="F42" s="28">
        <f t="shared" si="4"/>
        <v>0.106</v>
      </c>
    </row>
    <row r="43" spans="2:6" ht="15.75" customHeight="1">
      <c r="B43" s="21"/>
      <c r="C43" s="21"/>
      <c r="D43" s="21"/>
      <c r="E43" s="21"/>
      <c r="F43" s="21"/>
    </row>
    <row r="44" spans="2:6" ht="29.1" customHeight="1">
      <c r="B44" s="32" t="s">
        <v>52</v>
      </c>
      <c r="C44" s="32"/>
      <c r="D44" s="32"/>
      <c r="E44" s="32"/>
      <c r="F44" s="32"/>
    </row>
    <row r="45" spans="2:6" ht="14.1" customHeight="1">
      <c r="B45" s="22" t="s">
        <v>53</v>
      </c>
      <c r="C45" s="22"/>
      <c r="D45" s="22"/>
      <c r="E45" s="22"/>
    </row>
    <row r="46" spans="2:6" ht="15.75" customHeight="1"/>
    <row r="47" spans="2:6" ht="15.75" customHeight="1"/>
    <row r="48" spans="2:6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3">
    <mergeCell ref="B20:C20"/>
    <mergeCell ref="B44:F44"/>
    <mergeCell ref="A2:P2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1002"/>
  <sheetViews>
    <sheetView tabSelected="1" workbookViewId="0">
      <selection activeCell="S6" sqref="S6"/>
    </sheetView>
  </sheetViews>
  <sheetFormatPr defaultColWidth="14.42578125" defaultRowHeight="15" customHeight="1"/>
  <cols>
    <col min="1" max="1" width="2.42578125" customWidth="1"/>
    <col min="2" max="2" width="4.5703125" customWidth="1"/>
    <col min="3" max="3" width="25.140625" customWidth="1"/>
    <col min="4" max="4" width="9" customWidth="1"/>
    <col min="5" max="5" width="11" customWidth="1"/>
    <col min="6" max="6" width="9.85546875" customWidth="1"/>
    <col min="7" max="7" width="15" customWidth="1"/>
    <col min="8" max="8" width="9.7109375" customWidth="1"/>
    <col min="9" max="9" width="10.7109375" customWidth="1"/>
    <col min="10" max="10" width="10" customWidth="1"/>
    <col min="11" max="11" width="10.85546875" customWidth="1"/>
    <col min="12" max="12" width="8.5703125" customWidth="1"/>
    <col min="13" max="13" width="9.5703125" customWidth="1"/>
    <col min="14" max="14" width="8.5703125" customWidth="1"/>
    <col min="15" max="15" width="8.42578125" customWidth="1"/>
    <col min="16" max="16" width="10.28515625" customWidth="1"/>
    <col min="17" max="24" width="8.5703125" customWidth="1"/>
  </cols>
  <sheetData>
    <row r="2" spans="2:17" ht="15" customHeight="1">
      <c r="B2" s="33" t="s">
        <v>54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2:17" ht="15" customHeight="1">
      <c r="G3" s="3" t="s">
        <v>55</v>
      </c>
      <c r="H3" s="4" t="s">
        <v>0</v>
      </c>
    </row>
    <row r="4" spans="2:17" s="1" customFormat="1" ht="42" customHeight="1"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6" t="s">
        <v>6</v>
      </c>
      <c r="H4" s="6" t="s">
        <v>7</v>
      </c>
      <c r="I4" s="5" t="s">
        <v>8</v>
      </c>
      <c r="J4" s="6" t="s">
        <v>9</v>
      </c>
      <c r="K4" s="5" t="s">
        <v>10</v>
      </c>
      <c r="L4" s="5" t="s">
        <v>11</v>
      </c>
      <c r="M4" s="5" t="s">
        <v>12</v>
      </c>
      <c r="N4" s="5" t="s">
        <v>13</v>
      </c>
      <c r="O4" s="5" t="s">
        <v>14</v>
      </c>
      <c r="P4" s="5" t="s">
        <v>15</v>
      </c>
      <c r="Q4" s="5" t="s">
        <v>16</v>
      </c>
    </row>
    <row r="5" spans="2:17">
      <c r="B5" s="34">
        <v>1</v>
      </c>
      <c r="C5" s="34" t="s">
        <v>17</v>
      </c>
      <c r="D5" s="35">
        <v>0.26732673267326701</v>
      </c>
      <c r="E5" s="35">
        <v>6.8215183910377702E-2</v>
      </c>
      <c r="F5" s="35">
        <v>0.66666666666666696</v>
      </c>
      <c r="G5" s="37">
        <v>252648</v>
      </c>
      <c r="H5" s="38">
        <v>0.10440000000000001</v>
      </c>
      <c r="I5" s="35">
        <v>640.45000000000005</v>
      </c>
      <c r="J5" s="35">
        <v>74449.759999999995</v>
      </c>
      <c r="K5" s="35">
        <f t="shared" ref="K5:K19" si="0">I5/$I$20</f>
        <v>6.0455571361550699E-2</v>
      </c>
      <c r="L5" s="35">
        <f t="shared" ref="L5:L19" si="1">J5/$J$20</f>
        <v>0.54358654520759897</v>
      </c>
      <c r="M5" s="35">
        <f t="shared" ref="M5:M19" si="2">(D5+E5)*F5*G5*H5</f>
        <v>5900.2699922153197</v>
      </c>
      <c r="N5" s="36"/>
      <c r="O5" s="36"/>
      <c r="P5" s="35">
        <f t="shared" ref="P5:P19" si="3">(K5+L5)/2*75%*$N$20</f>
        <v>111.615306882344</v>
      </c>
      <c r="Q5" s="8"/>
    </row>
    <row r="6" spans="2:17">
      <c r="B6" s="7">
        <v>2</v>
      </c>
      <c r="C6" s="7" t="s">
        <v>18</v>
      </c>
      <c r="D6" s="8">
        <v>0.38888888888888901</v>
      </c>
      <c r="E6" s="8">
        <v>5.3842220358068203E-2</v>
      </c>
      <c r="F6" s="8">
        <v>1</v>
      </c>
      <c r="G6" s="9">
        <v>350317</v>
      </c>
      <c r="H6" s="10">
        <v>0.105</v>
      </c>
      <c r="I6" s="8">
        <v>1153.96</v>
      </c>
      <c r="J6" s="8">
        <v>19556.150000000001</v>
      </c>
      <c r="K6" s="8">
        <f t="shared" si="0"/>
        <v>0.108928583228004</v>
      </c>
      <c r="L6" s="8">
        <f t="shared" si="1"/>
        <v>0.14278702867627199</v>
      </c>
      <c r="M6" s="8">
        <f t="shared" si="2"/>
        <v>16285.104569797</v>
      </c>
      <c r="N6" s="23"/>
      <c r="O6" s="23"/>
      <c r="P6" s="8">
        <f t="shared" si="3"/>
        <v>46.512179364824902</v>
      </c>
      <c r="Q6" s="8"/>
    </row>
    <row r="7" spans="2:17">
      <c r="B7" s="7">
        <v>3</v>
      </c>
      <c r="C7" s="7" t="s">
        <v>19</v>
      </c>
      <c r="D7" s="8">
        <v>0.419161676646707</v>
      </c>
      <c r="E7" s="8">
        <v>9.2878053128013699E-2</v>
      </c>
      <c r="F7" s="8">
        <v>0.66666666666666696</v>
      </c>
      <c r="G7" s="9">
        <v>140165</v>
      </c>
      <c r="H7" s="10">
        <v>9.1399999999999995E-2</v>
      </c>
      <c r="I7" s="8">
        <v>581.95000000000005</v>
      </c>
      <c r="J7" s="8">
        <v>0</v>
      </c>
      <c r="K7" s="8">
        <f t="shared" si="0"/>
        <v>5.4933437042477003E-2</v>
      </c>
      <c r="L7" s="8">
        <f t="shared" si="1"/>
        <v>0</v>
      </c>
      <c r="M7" s="8">
        <f t="shared" si="2"/>
        <v>4373.1883022413704</v>
      </c>
      <c r="N7" s="23"/>
      <c r="O7" s="23"/>
      <c r="P7" s="8">
        <f t="shared" si="3"/>
        <v>10.1506372906964</v>
      </c>
      <c r="Q7" s="8"/>
    </row>
    <row r="8" spans="2:17">
      <c r="B8" s="7">
        <v>4</v>
      </c>
      <c r="C8" s="7" t="s">
        <v>20</v>
      </c>
      <c r="D8" s="8">
        <v>0.86274509803921595</v>
      </c>
      <c r="E8" s="8">
        <v>6.8501658091123394E-2</v>
      </c>
      <c r="F8" s="8">
        <v>0.66666666666666696</v>
      </c>
      <c r="G8" s="9">
        <v>95545</v>
      </c>
      <c r="H8" s="10">
        <v>9.11E-2</v>
      </c>
      <c r="I8" s="8">
        <v>859.9</v>
      </c>
      <c r="J8" s="8">
        <v>0</v>
      </c>
      <c r="K8" s="8">
        <f t="shared" si="0"/>
        <v>8.1170654717460197E-2</v>
      </c>
      <c r="L8" s="8">
        <f t="shared" si="1"/>
        <v>0</v>
      </c>
      <c r="M8" s="8">
        <f t="shared" si="2"/>
        <v>5403.8073244990101</v>
      </c>
      <c r="N8" s="23"/>
      <c r="O8" s="23"/>
      <c r="P8" s="8">
        <f t="shared" si="3"/>
        <v>14.9987679461635</v>
      </c>
      <c r="Q8" s="8"/>
    </row>
    <row r="9" spans="2:17">
      <c r="B9" s="7">
        <v>5</v>
      </c>
      <c r="C9" s="7" t="s">
        <v>21</v>
      </c>
      <c r="D9" s="8">
        <v>0.33707865168539303</v>
      </c>
      <c r="E9" s="8">
        <v>9.65923606126326E-2</v>
      </c>
      <c r="F9" s="8">
        <v>0.66666666666666696</v>
      </c>
      <c r="G9" s="9">
        <v>241680</v>
      </c>
      <c r="H9" s="10">
        <v>0.1096</v>
      </c>
      <c r="I9" s="8">
        <v>789.68</v>
      </c>
      <c r="J9" s="8">
        <v>7310.79</v>
      </c>
      <c r="K9" s="8">
        <f t="shared" si="0"/>
        <v>7.4542205625402994E-2</v>
      </c>
      <c r="L9" s="8">
        <f t="shared" si="1"/>
        <v>5.3378910540991198E-2</v>
      </c>
      <c r="M9" s="8">
        <f t="shared" si="2"/>
        <v>7658.08885575979</v>
      </c>
      <c r="N9" s="23"/>
      <c r="O9" s="23"/>
      <c r="P9" s="8">
        <f t="shared" si="3"/>
        <v>23.637349525791802</v>
      </c>
      <c r="Q9" s="8"/>
    </row>
    <row r="10" spans="2:17">
      <c r="B10" s="7">
        <v>6</v>
      </c>
      <c r="C10" s="7" t="s">
        <v>23</v>
      </c>
      <c r="D10" s="8">
        <v>0.25954198473282403</v>
      </c>
      <c r="E10" s="8">
        <v>6.8716327703070401E-2</v>
      </c>
      <c r="F10" s="8">
        <v>0.66666666666666696</v>
      </c>
      <c r="G10" s="9">
        <v>229368</v>
      </c>
      <c r="H10" s="10">
        <v>0.1002</v>
      </c>
      <c r="I10" s="8">
        <v>883.49</v>
      </c>
      <c r="J10" s="8">
        <v>3094.33</v>
      </c>
      <c r="K10" s="8">
        <f t="shared" si="0"/>
        <v>8.3397443582194405E-2</v>
      </c>
      <c r="L10" s="8">
        <f t="shared" si="1"/>
        <v>2.2592902306632402E-2</v>
      </c>
      <c r="M10" s="8">
        <f t="shared" si="2"/>
        <v>5029.5024341339904</v>
      </c>
      <c r="N10" s="23"/>
      <c r="O10" s="23"/>
      <c r="P10" s="8">
        <f t="shared" si="3"/>
        <v>19.5849671048441</v>
      </c>
      <c r="Q10" s="8"/>
    </row>
    <row r="11" spans="2:17">
      <c r="B11" s="7">
        <v>7</v>
      </c>
      <c r="C11" s="7" t="s">
        <v>24</v>
      </c>
      <c r="D11" s="8">
        <v>0.73831775700934599</v>
      </c>
      <c r="E11" s="8">
        <v>7.3464627335892901E-2</v>
      </c>
      <c r="F11" s="8">
        <v>0.66666666666666696</v>
      </c>
      <c r="G11" s="9">
        <v>84543</v>
      </c>
      <c r="H11" s="10">
        <v>0.1123</v>
      </c>
      <c r="I11" s="8">
        <v>593.45000000000005</v>
      </c>
      <c r="J11" s="8">
        <v>10132.39</v>
      </c>
      <c r="K11" s="8">
        <f t="shared" si="0"/>
        <v>5.6018984814602601E-2</v>
      </c>
      <c r="L11" s="8">
        <f t="shared" si="1"/>
        <v>7.3980505441468503E-2</v>
      </c>
      <c r="M11" s="8">
        <f t="shared" si="2"/>
        <v>5138.1381232281701</v>
      </c>
      <c r="N11" s="23"/>
      <c r="O11" s="23"/>
      <c r="P11" s="8">
        <f t="shared" si="3"/>
        <v>24.021392882160999</v>
      </c>
      <c r="Q11" s="8"/>
    </row>
    <row r="12" spans="2:17">
      <c r="B12" s="7">
        <v>8</v>
      </c>
      <c r="C12" s="7" t="s">
        <v>25</v>
      </c>
      <c r="D12" s="8">
        <v>0.27956989247311798</v>
      </c>
      <c r="E12" s="8">
        <v>8.2264074732985207E-2</v>
      </c>
      <c r="F12" s="8">
        <v>0.66666666666666696</v>
      </c>
      <c r="G12" s="9">
        <v>72517</v>
      </c>
      <c r="H12" s="10">
        <v>0.1003</v>
      </c>
      <c r="I12" s="8">
        <v>434.82</v>
      </c>
      <c r="J12" s="8">
        <v>0</v>
      </c>
      <c r="K12" s="8">
        <f t="shared" si="0"/>
        <v>4.1045033241360697E-2</v>
      </c>
      <c r="L12" s="8">
        <f t="shared" si="1"/>
        <v>0</v>
      </c>
      <c r="M12" s="8">
        <f t="shared" si="2"/>
        <v>1754.52207608564</v>
      </c>
      <c r="N12" s="23"/>
      <c r="O12" s="23"/>
      <c r="P12" s="8">
        <f t="shared" si="3"/>
        <v>7.5843287339816197</v>
      </c>
      <c r="Q12" s="8"/>
    </row>
    <row r="13" spans="2:17">
      <c r="B13" s="7">
        <v>9</v>
      </c>
      <c r="C13" s="7" t="s">
        <v>26</v>
      </c>
      <c r="D13" s="8">
        <v>6.9444444444444406E-2</v>
      </c>
      <c r="E13" s="8">
        <v>8.1131550370621905E-2</v>
      </c>
      <c r="F13" s="8">
        <v>1</v>
      </c>
      <c r="G13" s="9">
        <v>118023</v>
      </c>
      <c r="H13" s="10">
        <v>0.106</v>
      </c>
      <c r="I13" s="8">
        <v>561.17999999999995</v>
      </c>
      <c r="J13" s="8">
        <v>4133.3100000000004</v>
      </c>
      <c r="K13" s="8">
        <f t="shared" si="0"/>
        <v>5.2972843370559797E-2</v>
      </c>
      <c r="L13" s="8">
        <f t="shared" si="1"/>
        <v>3.0178897865782501E-2</v>
      </c>
      <c r="M13" s="8">
        <f t="shared" si="2"/>
        <v>1883.77164742221</v>
      </c>
      <c r="N13" s="23"/>
      <c r="O13" s="23"/>
      <c r="P13" s="8">
        <f t="shared" si="3"/>
        <v>15.3648344400388</v>
      </c>
      <c r="Q13" s="8"/>
    </row>
    <row r="14" spans="2:17">
      <c r="B14" s="7">
        <v>10</v>
      </c>
      <c r="C14" s="7" t="s">
        <v>27</v>
      </c>
      <c r="D14" s="8">
        <v>0.88888888888888895</v>
      </c>
      <c r="E14" s="8">
        <v>7.2776129702453202E-2</v>
      </c>
      <c r="F14" s="8">
        <v>0.66666666666666696</v>
      </c>
      <c r="G14" s="9">
        <v>71481</v>
      </c>
      <c r="H14" s="10">
        <v>0.1057</v>
      </c>
      <c r="I14" s="8">
        <v>353.62</v>
      </c>
      <c r="J14" s="8">
        <v>4258.4399999999996</v>
      </c>
      <c r="K14" s="8">
        <f t="shared" si="0"/>
        <v>3.3380122015569599E-2</v>
      </c>
      <c r="L14" s="8">
        <f t="shared" si="1"/>
        <v>3.1092520480574402E-2</v>
      </c>
      <c r="M14" s="8">
        <f t="shared" si="2"/>
        <v>4843.93343293211</v>
      </c>
      <c r="N14" s="23"/>
      <c r="O14" s="23"/>
      <c r="P14" s="8">
        <f t="shared" si="3"/>
        <v>11.9132980637104</v>
      </c>
      <c r="Q14" s="8"/>
    </row>
    <row r="15" spans="2:17">
      <c r="B15" s="7">
        <v>11</v>
      </c>
      <c r="C15" s="7" t="s">
        <v>28</v>
      </c>
      <c r="D15" s="8">
        <v>0.11111111111111099</v>
      </c>
      <c r="E15" s="8">
        <v>6.2833860061496299E-2</v>
      </c>
      <c r="F15" s="8">
        <v>0.66666666666666696</v>
      </c>
      <c r="G15" s="9">
        <v>92299</v>
      </c>
      <c r="H15" s="10">
        <v>0.11509999999999999</v>
      </c>
      <c r="I15" s="8">
        <v>346.41</v>
      </c>
      <c r="J15" s="8">
        <v>2153.15</v>
      </c>
      <c r="K15" s="8">
        <f t="shared" si="0"/>
        <v>3.26995307601761E-2</v>
      </c>
      <c r="L15" s="8">
        <f t="shared" si="1"/>
        <v>1.5720982442572601E-2</v>
      </c>
      <c r="M15" s="8">
        <f t="shared" si="2"/>
        <v>1231.94959168625</v>
      </c>
      <c r="N15" s="23"/>
      <c r="O15" s="23"/>
      <c r="P15" s="8">
        <f t="shared" si="3"/>
        <v>8.94717486128582</v>
      </c>
      <c r="Q15" s="8"/>
    </row>
    <row r="16" spans="2:17">
      <c r="B16" s="7">
        <v>12</v>
      </c>
      <c r="C16" s="7" t="s">
        <v>29</v>
      </c>
      <c r="D16" s="8">
        <v>0.81609195402298895</v>
      </c>
      <c r="E16" s="8">
        <v>5.0056937666608202E-2</v>
      </c>
      <c r="F16" s="8">
        <v>0.66666666666666696</v>
      </c>
      <c r="G16" s="9">
        <v>454606</v>
      </c>
      <c r="H16" s="10">
        <v>0.106</v>
      </c>
      <c r="I16" s="8">
        <v>1493.72</v>
      </c>
      <c r="J16" s="8">
        <v>0</v>
      </c>
      <c r="K16" s="8">
        <f t="shared" si="0"/>
        <v>0.14100038418951599</v>
      </c>
      <c r="L16" s="8">
        <f t="shared" si="1"/>
        <v>0</v>
      </c>
      <c r="M16" s="8">
        <f t="shared" si="2"/>
        <v>27825.458135917801</v>
      </c>
      <c r="N16" s="23"/>
      <c r="O16" s="23"/>
      <c r="P16" s="8">
        <f t="shared" si="3"/>
        <v>26.0541454314959</v>
      </c>
      <c r="Q16" s="8"/>
    </row>
    <row r="17" spans="2:18">
      <c r="B17" s="7">
        <v>13</v>
      </c>
      <c r="C17" s="7" t="s">
        <v>30</v>
      </c>
      <c r="D17" s="8">
        <v>0.53623188405797095</v>
      </c>
      <c r="E17" s="8">
        <v>3.46274511286691E-2</v>
      </c>
      <c r="F17" s="8">
        <v>0.66666666666666696</v>
      </c>
      <c r="G17" s="9">
        <v>229795</v>
      </c>
      <c r="H17" s="10">
        <v>0.1037</v>
      </c>
      <c r="I17" s="8">
        <v>876.76</v>
      </c>
      <c r="J17" s="8">
        <v>131.27000000000001</v>
      </c>
      <c r="K17" s="8">
        <f t="shared" si="0"/>
        <v>8.2762162146854806E-2</v>
      </c>
      <c r="L17" s="8">
        <f t="shared" si="1"/>
        <v>9.5845313389058E-4</v>
      </c>
      <c r="M17" s="8">
        <f t="shared" si="2"/>
        <v>9068.9535935729891</v>
      </c>
      <c r="N17" s="23"/>
      <c r="O17" s="23"/>
      <c r="P17" s="8">
        <f t="shared" si="3"/>
        <v>15.469951366990999</v>
      </c>
      <c r="Q17" s="8"/>
    </row>
    <row r="18" spans="2:18">
      <c r="B18" s="7">
        <v>14</v>
      </c>
      <c r="C18" s="7" t="s">
        <v>31</v>
      </c>
      <c r="D18" s="8">
        <v>6.8181818181818205E-2</v>
      </c>
      <c r="E18" s="8">
        <v>3.24438013845572E-2</v>
      </c>
      <c r="F18" s="8">
        <v>0.66666666666666696</v>
      </c>
      <c r="G18" s="9">
        <v>101151</v>
      </c>
      <c r="H18" s="10">
        <v>0.1138</v>
      </c>
      <c r="I18" s="8">
        <v>460.61</v>
      </c>
      <c r="J18" s="8">
        <v>1348.26</v>
      </c>
      <c r="K18" s="8">
        <f t="shared" si="0"/>
        <v>4.3479492114675403E-2</v>
      </c>
      <c r="L18" s="8">
        <f t="shared" si="1"/>
        <v>9.8441686775296196E-3</v>
      </c>
      <c r="M18" s="8">
        <f t="shared" si="2"/>
        <v>772.19991779567397</v>
      </c>
      <c r="N18" s="23"/>
      <c r="O18" s="23"/>
      <c r="P18" s="8">
        <f t="shared" si="3"/>
        <v>9.8531817569555606</v>
      </c>
      <c r="Q18" s="8"/>
    </row>
    <row r="19" spans="2:18">
      <c r="B19" s="7">
        <v>15</v>
      </c>
      <c r="C19" s="7" t="s">
        <v>32</v>
      </c>
      <c r="D19" s="8">
        <v>9.0909090909090898E-2</v>
      </c>
      <c r="E19" s="8">
        <v>5.5251249610749398E-2</v>
      </c>
      <c r="F19" s="8">
        <v>0.66666666666666696</v>
      </c>
      <c r="G19" s="9">
        <v>125405</v>
      </c>
      <c r="H19" s="10">
        <v>0.113</v>
      </c>
      <c r="I19" s="8">
        <v>563.73</v>
      </c>
      <c r="J19" s="8">
        <v>10392.42</v>
      </c>
      <c r="K19" s="8">
        <f t="shared" si="0"/>
        <v>5.3213551789596303E-2</v>
      </c>
      <c r="L19" s="8">
        <f t="shared" si="1"/>
        <v>7.5879085226686502E-2</v>
      </c>
      <c r="M19" s="8">
        <f t="shared" si="2"/>
        <v>1380.80255855109</v>
      </c>
      <c r="N19" s="23"/>
      <c r="O19" s="23"/>
      <c r="P19" s="8">
        <f t="shared" si="3"/>
        <v>23.853823933109702</v>
      </c>
      <c r="Q19" s="8"/>
    </row>
    <row r="20" spans="2:18" s="2" customFormat="1">
      <c r="B20" s="30" t="s">
        <v>33</v>
      </c>
      <c r="C20" s="31"/>
      <c r="D20" s="11"/>
      <c r="E20" s="11"/>
      <c r="F20" s="11"/>
      <c r="G20" s="12">
        <f t="shared" ref="G20:M20" si="4">SUM(G5:G19)</f>
        <v>2659543</v>
      </c>
      <c r="H20" s="13"/>
      <c r="I20" s="11">
        <f t="shared" si="4"/>
        <v>10593.73</v>
      </c>
      <c r="J20" s="11">
        <f t="shared" si="4"/>
        <v>136960.26999999999</v>
      </c>
      <c r="K20" s="11">
        <f t="shared" si="4"/>
        <v>1</v>
      </c>
      <c r="L20" s="11">
        <f t="shared" si="4"/>
        <v>1</v>
      </c>
      <c r="M20" s="24">
        <f t="shared" si="4"/>
        <v>98549.690555838402</v>
      </c>
      <c r="N20" s="24">
        <f>0.5%*M20</f>
        <v>492.74845277919201</v>
      </c>
      <c r="O20" s="24">
        <f>20%*N20</f>
        <v>98.549690555838495</v>
      </c>
      <c r="P20" s="24">
        <f>SUM(P5:P19)</f>
        <v>369.56133958439398</v>
      </c>
      <c r="Q20" s="26">
        <f>(5%*N20)/1852</f>
        <v>1.3303143973520301E-2</v>
      </c>
      <c r="R20" s="27">
        <f>Q20*1000</f>
        <v>13.303143973520299</v>
      </c>
    </row>
    <row r="22" spans="2:18" ht="15" customHeight="1">
      <c r="L22" s="25"/>
      <c r="N22" s="29">
        <f>0.05%*M20</f>
        <v>49.274845277919205</v>
      </c>
    </row>
    <row r="23" spans="2:18" ht="15.75" customHeight="1"/>
    <row r="24" spans="2:18" ht="15.75" customHeight="1"/>
    <row r="25" spans="2:18" ht="15.75" customHeight="1">
      <c r="F25" t="s">
        <v>34</v>
      </c>
    </row>
    <row r="26" spans="2:18" ht="29.1" customHeight="1">
      <c r="B26" s="14" t="s">
        <v>35</v>
      </c>
      <c r="C26" s="14" t="s">
        <v>36</v>
      </c>
      <c r="D26" s="15" t="s">
        <v>37</v>
      </c>
      <c r="E26" s="15" t="s">
        <v>38</v>
      </c>
      <c r="F26" s="15" t="s">
        <v>39</v>
      </c>
    </row>
    <row r="27" spans="2:18" ht="15.75" customHeight="1">
      <c r="B27" s="16">
        <v>1</v>
      </c>
      <c r="C27" s="16" t="s">
        <v>40</v>
      </c>
      <c r="D27" s="16">
        <v>286.39999999999998</v>
      </c>
      <c r="E27" s="16">
        <v>104.5</v>
      </c>
      <c r="F27" s="17">
        <f t="shared" ref="F27:F42" si="5">E27/1000</f>
        <v>0.1045</v>
      </c>
    </row>
    <row r="28" spans="2:18" ht="15.75" customHeight="1">
      <c r="B28" s="18">
        <v>2</v>
      </c>
      <c r="C28" s="18" t="s">
        <v>41</v>
      </c>
      <c r="D28" s="18">
        <v>250.5</v>
      </c>
      <c r="E28" s="18">
        <v>91.4</v>
      </c>
      <c r="F28" s="19">
        <f t="shared" si="5"/>
        <v>9.1399999999999995E-2</v>
      </c>
    </row>
    <row r="29" spans="2:18" ht="15.75" customHeight="1">
      <c r="B29" s="18">
        <v>3</v>
      </c>
      <c r="C29" s="18" t="s">
        <v>42</v>
      </c>
      <c r="D29" s="18">
        <v>249.6</v>
      </c>
      <c r="E29" s="18">
        <v>91.1</v>
      </c>
      <c r="F29" s="19">
        <f t="shared" si="5"/>
        <v>9.11E-2</v>
      </c>
    </row>
    <row r="30" spans="2:18" ht="15.75" customHeight="1">
      <c r="B30" s="18">
        <v>4</v>
      </c>
      <c r="C30" s="18" t="s">
        <v>43</v>
      </c>
      <c r="D30" s="18">
        <v>274.89999999999998</v>
      </c>
      <c r="E30" s="18">
        <v>100.3</v>
      </c>
      <c r="F30" s="19">
        <f t="shared" si="5"/>
        <v>0.1003</v>
      </c>
    </row>
    <row r="31" spans="2:18" ht="15.75" customHeight="1">
      <c r="B31" s="18">
        <v>5</v>
      </c>
      <c r="C31" s="18" t="s">
        <v>44</v>
      </c>
      <c r="D31" s="18">
        <v>287.7</v>
      </c>
      <c r="E31" s="20">
        <v>105</v>
      </c>
      <c r="F31" s="19">
        <f t="shared" si="5"/>
        <v>0.105</v>
      </c>
    </row>
    <row r="32" spans="2:18" ht="15.75" customHeight="1">
      <c r="B32" s="18">
        <v>6</v>
      </c>
      <c r="C32" s="18" t="s">
        <v>45</v>
      </c>
      <c r="D32" s="18">
        <v>290.5</v>
      </c>
      <c r="E32" s="20">
        <v>106</v>
      </c>
      <c r="F32" s="19">
        <f t="shared" si="5"/>
        <v>0.106</v>
      </c>
    </row>
    <row r="33" spans="2:6" ht="15.75" customHeight="1">
      <c r="B33" s="18">
        <v>7</v>
      </c>
      <c r="C33" s="18" t="s">
        <v>46</v>
      </c>
      <c r="D33" s="18">
        <v>300.39999999999998</v>
      </c>
      <c r="E33" s="18">
        <v>109.6</v>
      </c>
      <c r="F33" s="19">
        <f t="shared" si="5"/>
        <v>0.1096</v>
      </c>
    </row>
    <row r="34" spans="2:6" ht="15.75" customHeight="1">
      <c r="B34" s="18">
        <v>8</v>
      </c>
      <c r="C34" s="18" t="s">
        <v>47</v>
      </c>
      <c r="D34" s="18">
        <v>274.60000000000002</v>
      </c>
      <c r="E34" s="18">
        <v>100.2</v>
      </c>
      <c r="F34" s="19">
        <f t="shared" si="5"/>
        <v>0.1002</v>
      </c>
    </row>
    <row r="35" spans="2:6" ht="15.75" customHeight="1">
      <c r="B35" s="18">
        <v>9</v>
      </c>
      <c r="C35" s="18" t="s">
        <v>48</v>
      </c>
      <c r="D35" s="18">
        <v>286.10000000000002</v>
      </c>
      <c r="E35" s="18">
        <v>104.4</v>
      </c>
      <c r="F35" s="19">
        <f t="shared" si="5"/>
        <v>0.10440000000000001</v>
      </c>
    </row>
    <row r="36" spans="2:6" ht="15.75" customHeight="1">
      <c r="B36" s="18">
        <v>10</v>
      </c>
      <c r="C36" s="18" t="s">
        <v>49</v>
      </c>
      <c r="D36" s="18">
        <v>307.5</v>
      </c>
      <c r="E36" s="18">
        <v>112.3</v>
      </c>
      <c r="F36" s="19">
        <f t="shared" si="5"/>
        <v>0.1123</v>
      </c>
    </row>
    <row r="37" spans="2:6" ht="15.75" customHeight="1">
      <c r="B37" s="18">
        <v>11</v>
      </c>
      <c r="C37" s="18" t="s">
        <v>50</v>
      </c>
      <c r="D37" s="18">
        <v>289.5</v>
      </c>
      <c r="E37" s="18">
        <v>105.7</v>
      </c>
      <c r="F37" s="19">
        <f t="shared" si="5"/>
        <v>0.1057</v>
      </c>
    </row>
    <row r="38" spans="2:6" ht="15.75" customHeight="1">
      <c r="B38" s="18">
        <v>12</v>
      </c>
      <c r="C38" s="18" t="s">
        <v>51</v>
      </c>
      <c r="D38" s="18">
        <v>315.5</v>
      </c>
      <c r="E38" s="18">
        <v>115.1</v>
      </c>
      <c r="F38" s="19">
        <f t="shared" si="5"/>
        <v>0.11509999999999999</v>
      </c>
    </row>
    <row r="39" spans="2:6" ht="15.75" customHeight="1">
      <c r="B39" s="18">
        <v>13</v>
      </c>
      <c r="C39" s="18" t="s">
        <v>31</v>
      </c>
      <c r="D39" s="18">
        <v>311.7</v>
      </c>
      <c r="E39" s="18">
        <v>113.8</v>
      </c>
      <c r="F39" s="19">
        <f t="shared" si="5"/>
        <v>0.1138</v>
      </c>
    </row>
    <row r="40" spans="2:6" ht="15.75" customHeight="1">
      <c r="B40" s="18">
        <v>14</v>
      </c>
      <c r="C40" s="18" t="s">
        <v>30</v>
      </c>
      <c r="D40" s="18">
        <v>284.10000000000002</v>
      </c>
      <c r="E40" s="18">
        <v>103.7</v>
      </c>
      <c r="F40" s="19">
        <f t="shared" si="5"/>
        <v>0.1037</v>
      </c>
    </row>
    <row r="41" spans="2:6" ht="15.75" customHeight="1">
      <c r="B41" s="18">
        <v>15</v>
      </c>
      <c r="C41" s="18" t="s">
        <v>32</v>
      </c>
      <c r="D41" s="18">
        <v>282.2</v>
      </c>
      <c r="E41" s="20">
        <v>103</v>
      </c>
      <c r="F41" s="19">
        <f t="shared" si="5"/>
        <v>0.10299999999999999</v>
      </c>
    </row>
    <row r="42" spans="2:6" ht="15.75" customHeight="1">
      <c r="B42" s="18">
        <v>16</v>
      </c>
      <c r="C42" s="18" t="s">
        <v>29</v>
      </c>
      <c r="D42" s="18">
        <v>290.3</v>
      </c>
      <c r="E42" s="20">
        <v>106</v>
      </c>
      <c r="F42" s="19">
        <f t="shared" si="5"/>
        <v>0.106</v>
      </c>
    </row>
    <row r="43" spans="2:6" ht="15.75" customHeight="1">
      <c r="B43" s="21"/>
      <c r="C43" s="21"/>
      <c r="D43" s="21"/>
      <c r="E43" s="21"/>
      <c r="F43" s="21"/>
    </row>
    <row r="44" spans="2:6" ht="29.1" customHeight="1">
      <c r="B44" s="32" t="s">
        <v>52</v>
      </c>
      <c r="C44" s="32"/>
      <c r="D44" s="32"/>
      <c r="E44" s="32"/>
      <c r="F44" s="32"/>
    </row>
    <row r="45" spans="2:6" ht="14.1" customHeight="1">
      <c r="B45" s="22" t="s">
        <v>53</v>
      </c>
      <c r="C45" s="22"/>
      <c r="D45" s="22"/>
      <c r="E45" s="22"/>
    </row>
    <row r="46" spans="2:6" ht="15.75" customHeight="1"/>
    <row r="47" spans="2:6" ht="15.75" customHeight="1"/>
    <row r="48" spans="2:6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3">
    <mergeCell ref="B2:Q2"/>
    <mergeCell ref="B20:C20"/>
    <mergeCell ref="B44:F44"/>
  </mergeCells>
  <pageMargins left="0.7" right="0.7" top="0.75" bottom="0.75" header="0" footer="0"/>
  <pageSetup scale="7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/>
  <sheetData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Perhitungan CPPD 2024 BKPP</vt:lpstr>
      <vt:lpstr>Perhitungan CPPD 2023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S145</dc:creator>
  <cp:lastModifiedBy>BOLMONG INDUK</cp:lastModifiedBy>
  <dcterms:created xsi:type="dcterms:W3CDTF">2023-05-17T04:50:00Z</dcterms:created>
  <dcterms:modified xsi:type="dcterms:W3CDTF">2025-02-27T20:43:02Z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4E9F1874665D4DB2ABE617515CBB2B7A_13</vt:lpwstr>
  </property>
  <property fmtid="{D5CDD505-2E9C-101B-9397-08002B2CF9AE}" pid="3" name="KSOProductBuildVer">
    <vt:lpwstr>1033-12.2.0.17153</vt:lpwstr>
  </property>
</Properties>
</file>